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D742C365-49DF-4317-8514-160ED195D2CC}" xr6:coauthVersionLast="47" xr6:coauthVersionMax="47" xr10:uidLastSave="{00000000-0000-0000-0000-000000000000}"/>
  <bookViews>
    <workbookView xWindow="20370" yWindow="-120" windowWidth="20730" windowHeight="11160" xr2:uid="{12BC77B8-459C-483C-B1DA-0C8F5373391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L2" i="2"/>
  <c r="P2" i="2" s="1"/>
  <c r="N2" i="2"/>
  <c r="I3" i="2"/>
  <c r="L3" i="2"/>
  <c r="N3" i="2"/>
  <c r="P3" i="2"/>
  <c r="I5" i="2"/>
  <c r="L5" i="2"/>
  <c r="N5" i="2" s="1"/>
  <c r="I6" i="2"/>
  <c r="L6" i="2"/>
  <c r="N6" i="2" s="1"/>
  <c r="I4" i="2"/>
  <c r="L4" i="2"/>
  <c r="P4" i="2" s="1"/>
  <c r="N4" i="2"/>
  <c r="D8" i="2"/>
  <c r="G8" i="2"/>
  <c r="H8" i="2"/>
  <c r="J8" i="2"/>
  <c r="M8" i="2"/>
  <c r="L8" i="2" l="1"/>
  <c r="N9" i="2" s="1"/>
  <c r="I10" i="2"/>
  <c r="I9" i="2"/>
  <c r="Q9" i="2"/>
  <c r="N10" i="2"/>
  <c r="R2" i="2" s="1"/>
  <c r="P6" i="2"/>
  <c r="P5" i="2"/>
  <c r="P8" i="2" l="1"/>
  <c r="R6" i="2"/>
  <c r="R3" i="2"/>
  <c r="R5" i="2"/>
  <c r="R4" i="2"/>
  <c r="R8" i="2"/>
  <c r="Q10" i="2" l="1"/>
  <c r="S10" i="2" s="1"/>
</calcChain>
</file>

<file path=xl/sharedStrings.xml><?xml version="1.0" encoding="utf-8"?>
<sst xmlns="http://schemas.openxmlformats.org/spreadsheetml/2006/main" count="102" uniqueCount="67">
  <si>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</si>
  <si>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</si>
  <si>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</si>
  <si>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</si>
  <si>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</si>
  <si>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</si>
  <si>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</si>
  <si>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</si>
  <si>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</si>
  <si>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</si>
  <si>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</si>
  <si>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</si>
  <si>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</si>
  <si>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</si>
  <si>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</si>
  <si>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</si>
  <si>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</si>
  <si>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</si>
  <si>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</si>
  <si>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</si>
  <si>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</si>
  <si>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</si>
  <si>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</si>
  <si>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</si>
  <si>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</si>
  <si>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</si>
  <si>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</si>
  <si>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004-034-000-040-00</t>
  </si>
  <si>
    <t>16739 HUNT RD</t>
  </si>
  <si>
    <t>WD</t>
  </si>
  <si>
    <t>03-ARM'S LENGTH</t>
  </si>
  <si>
    <t>BACK</t>
  </si>
  <si>
    <t>RANCH</t>
  </si>
  <si>
    <t>No</t>
  </si>
  <si>
    <t xml:space="preserve">  /  /    </t>
  </si>
  <si>
    <t>RESIDENTIAL LOTS</t>
  </si>
  <si>
    <t>004-109-000-260-00</t>
  </si>
  <si>
    <t>21096 CO RD 624</t>
  </si>
  <si>
    <t>004-123-000-060-00</t>
  </si>
  <si>
    <t>23645 W CO RD 459</t>
  </si>
  <si>
    <t>004-123-000-130-00</t>
  </si>
  <si>
    <t>23425 W CO RD 459</t>
  </si>
  <si>
    <t>004-123-000-090-07, 004-123-000-140-00</t>
  </si>
  <si>
    <t>044-024-000-210-00</t>
  </si>
  <si>
    <t>15765 PINE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</si>
  <si>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</si>
  <si>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</si>
  <si>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</si>
  <si>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</si>
  <si>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</si>
  <si>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</si>
  <si>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</si>
  <si>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</si>
  <si>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GEN RES LOTS &amp; BACK LOTS ECF .768</t>
  </si>
  <si>
    <t>PERIMETERS USED TO CALCULATE ECF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</si>
  <si>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</si>
  <si>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</si>
  <si>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</si>
  <si>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</si>
  <si>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</si>
  <si>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BACK LAKE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</si>
  <si>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</si>
  <si>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 BACKLOTS BY LAKE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</si>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</sst>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80AE-EF51-4833-A2CE-0A243CC5584E}">
  <dimension ref="A1:BL20"/>
  <sheetViews>
    <sheetView tabSelected="1" topLeftCell="A3" workbookViewId="0">
      <selection activeCell="B24" sqref="B24"/>
    </sheetView>
  </sheetViews>
  <sheetFormatPr defaultRowHeight="15" x14ac:dyDescent="0.25"/>
  <cols>
    <col min="1" max="1" width="22.42578125" customWidth="1"/>
    <col min="2" max="2" width="19.42578125" customWidth="1"/>
    <col min="3" max="3" width="16.7109375" style="17" customWidth="1"/>
    <col min="4" max="4" width="17.7109375" style="7" customWidth="1"/>
    <col min="5" max="5" width="8.7109375" customWidth="1"/>
    <col min="6" max="6" width="17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44518</v>
      </c>
      <c r="D2" s="7">
        <v>98000</v>
      </c>
      <c r="E2" t="s">
        <v>29</v>
      </c>
      <c r="F2" t="s">
        <v>30</v>
      </c>
      <c r="G2" s="7">
        <v>98000</v>
      </c>
      <c r="H2" s="7">
        <v>35200</v>
      </c>
      <c r="I2" s="12">
        <f>H2/G2*100</f>
        <v>35.918367346938773</v>
      </c>
      <c r="J2" s="7">
        <v>69489</v>
      </c>
      <c r="K2" s="7">
        <v>19465</v>
      </c>
      <c r="L2" s="7">
        <f>G2-K2</f>
        <v>78535</v>
      </c>
      <c r="M2" s="7">
        <v>86248.274515086203</v>
      </c>
      <c r="N2" s="22">
        <f>L2/M2</f>
        <v>0.91056894113589448</v>
      </c>
      <c r="O2" s="27">
        <v>1160</v>
      </c>
      <c r="P2" s="32">
        <f>L2/O2</f>
        <v>67.702586206896555</v>
      </c>
      <c r="Q2" s="37" t="s">
        <v>31</v>
      </c>
      <c r="R2" s="42">
        <f>ABS(N10-N2)*100</f>
        <v>17.286660516137154</v>
      </c>
      <c r="S2" t="s">
        <v>32</v>
      </c>
      <c r="U2" s="7">
        <v>15840</v>
      </c>
      <c r="V2" t="s">
        <v>33</v>
      </c>
      <c r="W2" s="17" t="s">
        <v>34</v>
      </c>
      <c r="Y2" t="s">
        <v>35</v>
      </c>
      <c r="Z2">
        <v>401</v>
      </c>
      <c r="AA2">
        <v>89</v>
      </c>
      <c r="AL2" s="2"/>
      <c r="BC2" s="2"/>
      <c r="BE2" s="2"/>
    </row>
    <row r="3" spans="1:64" x14ac:dyDescent="0.25">
      <c r="A3" t="s">
        <v>36</v>
      </c>
      <c r="B3" t="s">
        <v>37</v>
      </c>
      <c r="C3" s="17">
        <v>44540</v>
      </c>
      <c r="D3" s="7">
        <v>129500</v>
      </c>
      <c r="E3" t="s">
        <v>29</v>
      </c>
      <c r="F3" t="s">
        <v>30</v>
      </c>
      <c r="G3" s="7">
        <v>129500</v>
      </c>
      <c r="H3" s="7">
        <v>44700</v>
      </c>
      <c r="I3" s="12">
        <f>H3/G3*100</f>
        <v>34.517374517374513</v>
      </c>
      <c r="J3" s="7">
        <v>88291</v>
      </c>
      <c r="K3" s="7">
        <v>11770</v>
      </c>
      <c r="L3" s="7">
        <f>G3-K3</f>
        <v>117730</v>
      </c>
      <c r="M3" s="7">
        <v>131932.76185344829</v>
      </c>
      <c r="N3" s="22">
        <f>L3/M3</f>
        <v>0.89234848377369069</v>
      </c>
      <c r="O3" s="27">
        <v>1590</v>
      </c>
      <c r="P3" s="32">
        <f>L3/O3</f>
        <v>74.04402515723271</v>
      </c>
      <c r="Q3" s="37" t="s">
        <v>31</v>
      </c>
      <c r="R3" s="42">
        <f>ABS(N10-N3)*100</f>
        <v>15.464614779916774</v>
      </c>
      <c r="S3" t="s">
        <v>32</v>
      </c>
      <c r="U3" s="7">
        <v>9900</v>
      </c>
      <c r="V3" t="s">
        <v>33</v>
      </c>
      <c r="W3" s="17" t="s">
        <v>34</v>
      </c>
      <c r="Y3" t="s">
        <v>35</v>
      </c>
      <c r="Z3">
        <v>401</v>
      </c>
      <c r="AA3">
        <v>74</v>
      </c>
    </row>
    <row r="4" spans="1:64" x14ac:dyDescent="0.25">
      <c r="A4" t="s">
        <v>43</v>
      </c>
      <c r="B4" t="s">
        <v>44</v>
      </c>
      <c r="C4" s="17">
        <v>44126</v>
      </c>
      <c r="D4" s="7">
        <v>35000</v>
      </c>
      <c r="E4" t="s">
        <v>29</v>
      </c>
      <c r="F4" t="s">
        <v>30</v>
      </c>
      <c r="G4" s="7">
        <v>35000</v>
      </c>
      <c r="H4" s="7">
        <v>20300</v>
      </c>
      <c r="I4" s="12">
        <f>H4/G4*100</f>
        <v>57.999999999999993</v>
      </c>
      <c r="J4" s="7">
        <v>40401</v>
      </c>
      <c r="K4" s="7">
        <v>3286</v>
      </c>
      <c r="L4" s="7">
        <f>G4-K4</f>
        <v>31714</v>
      </c>
      <c r="M4" s="7">
        <v>60447.8828125</v>
      </c>
      <c r="N4" s="22">
        <f>L4/M4</f>
        <v>0.52465030244933364</v>
      </c>
      <c r="O4" s="27">
        <v>880</v>
      </c>
      <c r="P4" s="32">
        <f>L4/O4</f>
        <v>36.038636363636364</v>
      </c>
      <c r="Q4" s="37" t="s">
        <v>31</v>
      </c>
      <c r="R4" s="42">
        <f>ABS(N10-N4)*100</f>
        <v>21.30520335251893</v>
      </c>
      <c r="S4" t="s">
        <v>32</v>
      </c>
      <c r="U4" s="7">
        <v>3286</v>
      </c>
      <c r="V4" t="s">
        <v>33</v>
      </c>
      <c r="W4" s="17" t="s">
        <v>34</v>
      </c>
      <c r="Z4">
        <v>401</v>
      </c>
      <c r="AA4">
        <v>90</v>
      </c>
    </row>
    <row r="5" spans="1:64" x14ac:dyDescent="0.25">
      <c r="A5" t="s">
        <v>38</v>
      </c>
      <c r="B5" t="s">
        <v>39</v>
      </c>
      <c r="C5" s="17">
        <v>44496</v>
      </c>
      <c r="D5" s="7">
        <v>68000</v>
      </c>
      <c r="E5" t="s">
        <v>29</v>
      </c>
      <c r="F5" t="s">
        <v>30</v>
      </c>
      <c r="G5" s="7">
        <v>68000</v>
      </c>
      <c r="H5" s="7">
        <v>30400</v>
      </c>
      <c r="I5" s="12">
        <f>H5/G5*100</f>
        <v>44.705882352941181</v>
      </c>
      <c r="J5" s="7">
        <v>62753</v>
      </c>
      <c r="K5" s="7">
        <v>11790</v>
      </c>
      <c r="L5" s="7">
        <f>G5-K5</f>
        <v>56210</v>
      </c>
      <c r="M5" s="7">
        <v>87867.2421875</v>
      </c>
      <c r="N5" s="22">
        <f>L5/M5</f>
        <v>0.6397150815323579</v>
      </c>
      <c r="O5" s="27">
        <v>1152</v>
      </c>
      <c r="P5" s="32">
        <f>L5/O5</f>
        <v>48.793402777777779</v>
      </c>
      <c r="Q5" s="37" t="s">
        <v>31</v>
      </c>
      <c r="R5" s="42">
        <f>ABS(N10-N5)*100</f>
        <v>9.7987254442165046</v>
      </c>
      <c r="S5" t="s">
        <v>32</v>
      </c>
      <c r="U5" s="7">
        <v>11790</v>
      </c>
      <c r="V5" t="s">
        <v>33</v>
      </c>
      <c r="W5" s="17" t="s">
        <v>34</v>
      </c>
      <c r="Y5" t="s">
        <v>35</v>
      </c>
      <c r="Z5">
        <v>401</v>
      </c>
      <c r="AA5">
        <v>59</v>
      </c>
    </row>
    <row r="6" spans="1:64" x14ac:dyDescent="0.25">
      <c r="A6" t="s">
        <v>40</v>
      </c>
      <c r="B6" t="s">
        <v>41</v>
      </c>
      <c r="C6" s="17">
        <v>44160</v>
      </c>
      <c r="D6" s="7">
        <v>48000</v>
      </c>
      <c r="E6" t="s">
        <v>29</v>
      </c>
      <c r="F6" t="s">
        <v>30</v>
      </c>
      <c r="G6" s="7">
        <v>48000</v>
      </c>
      <c r="H6" s="7">
        <v>20900</v>
      </c>
      <c r="I6" s="12">
        <f>H6/G6*100</f>
        <v>43.541666666666664</v>
      </c>
      <c r="J6" s="7">
        <v>41575</v>
      </c>
      <c r="K6" s="7">
        <v>4785</v>
      </c>
      <c r="L6" s="7">
        <f>G6-K6</f>
        <v>43215</v>
      </c>
      <c r="M6" s="7">
        <v>59918.56640625</v>
      </c>
      <c r="N6" s="22">
        <f>L6/M6</f>
        <v>0.72122887098133781</v>
      </c>
      <c r="O6" s="27">
        <v>720</v>
      </c>
      <c r="P6" s="32">
        <f>L6/O6</f>
        <v>60.020833333333336</v>
      </c>
      <c r="Q6" s="37" t="s">
        <v>31</v>
      </c>
      <c r="R6" s="42">
        <f>ABS(N10-N6)*100</f>
        <v>1.6473464993185138</v>
      </c>
      <c r="S6" t="s">
        <v>32</v>
      </c>
      <c r="U6" s="7">
        <v>4785</v>
      </c>
      <c r="V6" t="s">
        <v>33</v>
      </c>
      <c r="W6" s="17" t="s">
        <v>34</v>
      </c>
      <c r="X6" t="s">
        <v>42</v>
      </c>
      <c r="Y6" t="s">
        <v>35</v>
      </c>
      <c r="Z6">
        <v>401</v>
      </c>
      <c r="AA6">
        <v>90</v>
      </c>
    </row>
    <row r="7" spans="1:64" ht="15.75" thickBot="1" x14ac:dyDescent="0.3"/>
    <row r="8" spans="1:64" ht="15.75" thickTop="1" x14ac:dyDescent="0.25">
      <c r="A8" s="3"/>
      <c r="B8" s="3"/>
      <c r="C8" s="18" t="s">
        <v>45</v>
      </c>
      <c r="D8" s="8">
        <f>+SUM(D2:D6)</f>
        <v>378500</v>
      </c>
      <c r="E8" s="3"/>
      <c r="F8" s="3"/>
      <c r="G8" s="8">
        <f>+SUM(G2:G6)</f>
        <v>378500</v>
      </c>
      <c r="H8" s="8">
        <f>+SUM(H2:H6)</f>
        <v>151500</v>
      </c>
      <c r="I8" s="13"/>
      <c r="J8" s="8">
        <f>+SUM(J2:J6)</f>
        <v>302509</v>
      </c>
      <c r="K8" s="8"/>
      <c r="L8" s="8">
        <f>+SUM(L2:L6)</f>
        <v>327404</v>
      </c>
      <c r="M8" s="8">
        <f>+SUM(M2:M6)</f>
        <v>426414.72777478449</v>
      </c>
      <c r="N8" s="23"/>
      <c r="O8" s="28"/>
      <c r="P8" s="33">
        <f>AVERAGE(P2:P6)</f>
        <v>57.319896767775347</v>
      </c>
      <c r="Q8" s="38"/>
      <c r="R8" s="43">
        <f>ABS(N10-N9)*100</f>
        <v>3.010416477308242</v>
      </c>
      <c r="S8" s="3"/>
      <c r="T8" s="3"/>
      <c r="U8" s="8"/>
      <c r="V8" s="3"/>
      <c r="W8" s="18"/>
      <c r="X8" s="3"/>
      <c r="Y8" s="3"/>
      <c r="Z8" s="3"/>
      <c r="AA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46</v>
      </c>
      <c r="I9" s="14">
        <f>H8/G8*100</f>
        <v>40.026420079260241</v>
      </c>
      <c r="J9" s="9"/>
      <c r="K9" s="9"/>
      <c r="L9" s="9"/>
      <c r="M9" s="9" t="s">
        <v>47</v>
      </c>
      <c r="N9" s="24">
        <f>L8/M8</f>
        <v>0.76780650074760537</v>
      </c>
      <c r="O9" s="29"/>
      <c r="P9" s="34" t="s">
        <v>48</v>
      </c>
      <c r="Q9" s="39">
        <f>STDEV(N2:N6)</f>
        <v>0.16512293926068616</v>
      </c>
      <c r="R9" s="44"/>
      <c r="S9" s="4"/>
      <c r="T9" s="4"/>
      <c r="U9" s="9"/>
      <c r="V9" s="4"/>
      <c r="W9" s="19"/>
      <c r="X9" s="4"/>
      <c r="Y9" s="4"/>
      <c r="Z9" s="4"/>
      <c r="AA9" s="4"/>
    </row>
    <row r="10" spans="1:64" x14ac:dyDescent="0.25">
      <c r="A10" s="47" t="s">
        <v>53</v>
      </c>
      <c r="B10" s="5"/>
      <c r="C10" s="20"/>
      <c r="D10" s="10"/>
      <c r="E10" s="5"/>
      <c r="F10" s="5"/>
      <c r="G10" s="10"/>
      <c r="H10" s="10" t="s">
        <v>49</v>
      </c>
      <c r="I10" s="15">
        <f>STDEV(I2:I6)</f>
        <v>9.3506844649371157</v>
      </c>
      <c r="J10" s="10"/>
      <c r="K10" s="10"/>
      <c r="L10" s="10"/>
      <c r="M10" s="10" t="s">
        <v>50</v>
      </c>
      <c r="N10" s="25">
        <f>AVERAGE(N2:N6)</f>
        <v>0.73770233597452295</v>
      </c>
      <c r="O10" s="30"/>
      <c r="P10" s="35" t="s">
        <v>51</v>
      </c>
      <c r="Q10" s="46">
        <f>AVERAGE(R2:R6)</f>
        <v>13.100510118421576</v>
      </c>
      <c r="R10" s="45" t="s">
        <v>52</v>
      </c>
      <c r="S10" s="5">
        <f>+(Q10/N10)</f>
        <v>17.758531428689974</v>
      </c>
      <c r="T10" s="5"/>
      <c r="U10" s="10"/>
      <c r="V10" s="5"/>
      <c r="W10" s="20"/>
      <c r="X10" s="5"/>
      <c r="Y10" s="5"/>
      <c r="Z10" s="5"/>
      <c r="AA10" s="5"/>
    </row>
    <row r="12" spans="1:64" x14ac:dyDescent="0.25">
      <c r="A12" s="48" t="s">
        <v>54</v>
      </c>
    </row>
    <row r="14" spans="1:64" x14ac:dyDescent="0.25">
      <c r="A14" s="49" t="s">
        <v>2</v>
      </c>
      <c r="B14" s="50" t="s">
        <v>55</v>
      </c>
      <c r="C14" s="51" t="s">
        <v>56</v>
      </c>
    </row>
    <row r="15" spans="1:64" ht="21" x14ac:dyDescent="0.25">
      <c r="A15" s="49" t="s">
        <v>5</v>
      </c>
      <c r="B15" s="50" t="s">
        <v>57</v>
      </c>
      <c r="C15" s="51" t="s">
        <v>56</v>
      </c>
    </row>
    <row r="16" spans="1:64" x14ac:dyDescent="0.25">
      <c r="A16" s="49" t="s">
        <v>25</v>
      </c>
      <c r="B16" s="50" t="s">
        <v>58</v>
      </c>
      <c r="C16" s="51" t="s">
        <v>56</v>
      </c>
    </row>
    <row r="17" spans="1:3" x14ac:dyDescent="0.25">
      <c r="A17" s="49" t="s">
        <v>59</v>
      </c>
      <c r="B17" s="50" t="s">
        <v>60</v>
      </c>
      <c r="C17" s="51" t="s">
        <v>56</v>
      </c>
    </row>
    <row r="18" spans="1:3" x14ac:dyDescent="0.25">
      <c r="A18" s="49" t="s">
        <v>61</v>
      </c>
      <c r="B18" s="50" t="s">
        <v>62</v>
      </c>
      <c r="C18" s="51" t="s">
        <v>56</v>
      </c>
    </row>
    <row r="19" spans="1:3" x14ac:dyDescent="0.25">
      <c r="A19" s="49" t="s">
        <v>63</v>
      </c>
      <c r="B19" s="50" t="s">
        <v>64</v>
      </c>
      <c r="C19" s="51" t="s">
        <v>56</v>
      </c>
    </row>
    <row r="20" spans="1:3" x14ac:dyDescent="0.25">
      <c r="A20" s="49" t="s">
        <v>65</v>
      </c>
      <c r="B20" s="50" t="s">
        <v>66</v>
      </c>
      <c r="C20"/>
    </row>
  </sheetData>
  <conditionalFormatting sqref="A2:AA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F458-E1AA-467E-92E5-6E40869053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2023-02-01T02:20:11Z</dcterms:created>
  <dcterms:modified xsi:type="dcterms:W3CDTF">2023-02-01T13:35:15Z</dcterms:modified>
</cp:coreProperties>
</file>